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fiul Haq\Desktop\Exceldemy\55-0114\"/>
    </mc:Choice>
  </mc:AlternateContent>
  <xr:revisionPtr revIDLastSave="0" documentId="13_ncr:1_{AED304A0-0569-42F8-8A0D-404FEA7F8D0E}" xr6:coauthVersionLast="47" xr6:coauthVersionMax="47" xr10:uidLastSave="{00000000-0000-0000-0000-000000000000}"/>
  <bookViews>
    <workbookView xWindow="810" yWindow="-120" windowWidth="28110" windowHeight="16440" xr2:uid="{00000000-000D-0000-FFFF-FFFF00000000}"/>
  </bookViews>
  <sheets>
    <sheet name="main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6" i="6" l="1"/>
  <c r="E42" i="6"/>
  <c r="C39" i="6"/>
  <c r="C83" i="6" s="1"/>
  <c r="C61" i="6"/>
  <c r="C63" i="6" s="1"/>
  <c r="D62" i="6"/>
  <c r="E62" i="6" s="1"/>
  <c r="F62" i="6" s="1"/>
  <c r="E87" i="6"/>
  <c r="D87" i="6"/>
  <c r="C87" i="6"/>
  <c r="E86" i="6"/>
  <c r="D86" i="6"/>
  <c r="C67" i="6"/>
  <c r="D65" i="6"/>
  <c r="E65" i="6" s="1"/>
  <c r="C56" i="6"/>
  <c r="C53" i="6"/>
  <c r="E43" i="6"/>
  <c r="D42" i="6"/>
  <c r="C42" i="6"/>
  <c r="E41" i="6"/>
  <c r="D41" i="6"/>
  <c r="C41" i="6"/>
  <c r="E39" i="6"/>
  <c r="E83" i="6" s="1"/>
  <c r="D39" i="6"/>
  <c r="D83" i="6" s="1"/>
  <c r="E9" i="6"/>
  <c r="D9" i="6"/>
  <c r="D11" i="6" s="1"/>
  <c r="C9" i="6"/>
  <c r="C11" i="6" s="1"/>
  <c r="F65" i="6" l="1"/>
  <c r="C68" i="6"/>
  <c r="E88" i="6"/>
  <c r="C44" i="6"/>
  <c r="C88" i="6"/>
  <c r="D88" i="6"/>
  <c r="I57" i="6"/>
  <c r="C26" i="6" s="1"/>
  <c r="E44" i="6"/>
  <c r="D10" i="6"/>
  <c r="D12" i="6" s="1"/>
  <c r="D54" i="6"/>
  <c r="E54" i="6" s="1"/>
  <c r="C57" i="6"/>
  <c r="D44" i="6"/>
  <c r="K57" i="6"/>
  <c r="E26" i="6" s="1"/>
  <c r="J57" i="6"/>
  <c r="D26" i="6" s="1"/>
  <c r="E11" i="6"/>
  <c r="C10" i="6"/>
  <c r="C12" i="6" s="1"/>
  <c r="E10" i="6"/>
  <c r="C15" i="6" l="1"/>
  <c r="C16" i="6"/>
  <c r="C77" i="6"/>
  <c r="C23" i="6"/>
  <c r="J50" i="6"/>
  <c r="D14" i="6"/>
  <c r="D15" i="6"/>
  <c r="D16" i="6"/>
  <c r="E77" i="6"/>
  <c r="E23" i="6"/>
  <c r="D77" i="6"/>
  <c r="D23" i="6"/>
  <c r="C69" i="6"/>
  <c r="D55" i="6"/>
  <c r="E55" i="6" s="1"/>
  <c r="F55" i="6" s="1"/>
  <c r="D22" i="6"/>
  <c r="D20" i="6"/>
  <c r="D21" i="6"/>
  <c r="E12" i="6"/>
  <c r="F54" i="6"/>
  <c r="I50" i="6"/>
  <c r="C22" i="6"/>
  <c r="C20" i="6"/>
  <c r="C14" i="6"/>
  <c r="C21" i="6"/>
  <c r="E52" i="6"/>
  <c r="E22" i="6" l="1"/>
  <c r="E15" i="6"/>
  <c r="E16" i="6"/>
  <c r="E14" i="6"/>
  <c r="E60" i="6"/>
  <c r="E59" i="6"/>
  <c r="E61" i="6" s="1"/>
  <c r="E63" i="6" s="1"/>
  <c r="D56" i="6"/>
  <c r="D17" i="6"/>
  <c r="D18" i="6" s="1"/>
  <c r="D24" i="6"/>
  <c r="C24" i="6"/>
  <c r="K50" i="6"/>
  <c r="E20" i="6"/>
  <c r="E21" i="6"/>
  <c r="F56" i="6"/>
  <c r="E56" i="6"/>
  <c r="D59" i="6"/>
  <c r="D52" i="6"/>
  <c r="D60" i="6"/>
  <c r="C80" i="6" s="1"/>
  <c r="C17" i="6"/>
  <c r="C18" i="6" s="1"/>
  <c r="F52" i="6" l="1"/>
  <c r="E78" i="6" s="1"/>
  <c r="F60" i="6"/>
  <c r="F59" i="6"/>
  <c r="F61" i="6" s="1"/>
  <c r="F63" i="6" s="1"/>
  <c r="D61" i="6"/>
  <c r="D63" i="6" s="1"/>
  <c r="D25" i="6"/>
  <c r="D27" i="6" s="1"/>
  <c r="D28" i="6" s="1"/>
  <c r="D29" i="6" s="1"/>
  <c r="D75" i="6" s="1"/>
  <c r="E80" i="6"/>
  <c r="E24" i="6"/>
  <c r="D80" i="6"/>
  <c r="E17" i="6"/>
  <c r="E18" i="6" s="1"/>
  <c r="C25" i="6"/>
  <c r="C27" i="6" s="1"/>
  <c r="D78" i="6"/>
  <c r="C78" i="6"/>
  <c r="C79" i="6"/>
  <c r="D79" i="6"/>
  <c r="E79" i="6" l="1"/>
  <c r="E25" i="6"/>
  <c r="E27" i="6" s="1"/>
  <c r="E28" i="6" s="1"/>
  <c r="E29" i="6" s="1"/>
  <c r="E75" i="6" s="1"/>
  <c r="D81" i="6"/>
  <c r="D84" i="6" s="1"/>
  <c r="D89" i="6" s="1"/>
  <c r="C28" i="6"/>
  <c r="C29" i="6" s="1"/>
  <c r="E81" i="6" l="1"/>
  <c r="E84" i="6" s="1"/>
  <c r="E89" i="6" s="1"/>
  <c r="D66" i="6"/>
  <c r="E66" i="6" s="1"/>
  <c r="C75" i="6"/>
  <c r="C81" i="6" s="1"/>
  <c r="C84" i="6" s="1"/>
  <c r="C89" i="6" s="1"/>
  <c r="D51" i="6" s="1"/>
  <c r="E51" i="6" s="1"/>
  <c r="F51" i="6" l="1"/>
  <c r="F66" i="6"/>
  <c r="F67" i="6" s="1"/>
  <c r="F68" i="6" s="1"/>
  <c r="E67" i="6"/>
  <c r="E68" i="6" s="1"/>
  <c r="D53" i="6"/>
  <c r="D57" i="6" s="1"/>
  <c r="D67" i="6"/>
  <c r="D68" i="6" s="1"/>
  <c r="D69" i="6" l="1"/>
  <c r="E53" i="6"/>
  <c r="E57" i="6" s="1"/>
  <c r="E69" i="6" s="1"/>
  <c r="F53" i="6"/>
  <c r="F57" i="6" s="1"/>
  <c r="F69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Rafiul Haq</author>
  </authors>
  <commentList>
    <comment ref="B23" authorId="0" shapeId="0" xr:uid="{08F10AAA-EAF5-433B-A8F0-C6FD12A56155}">
      <text>
        <r>
          <rPr>
            <b/>
            <sz val="9"/>
            <color indexed="81"/>
            <rFont val="Tahoma"/>
            <family val="2"/>
          </rPr>
          <t>Rafiul Haq:</t>
        </r>
        <r>
          <rPr>
            <sz val="9"/>
            <color indexed="81"/>
            <rFont val="Tahoma"/>
            <family val="2"/>
          </rPr>
          <t xml:space="preserve">
From Capex and Depreciation</t>
        </r>
      </text>
    </comment>
    <comment ref="B26" authorId="0" shapeId="0" xr:uid="{04B1C2E3-0DF2-4E4D-8330-2FC8E7555845}">
      <text>
        <r>
          <rPr>
            <b/>
            <sz val="9"/>
            <color indexed="81"/>
            <rFont val="Tahoma"/>
            <family val="2"/>
          </rPr>
          <t>Rafiul Haq:</t>
        </r>
        <r>
          <rPr>
            <sz val="9"/>
            <color indexed="81"/>
            <rFont val="Tahoma"/>
            <family val="2"/>
          </rPr>
          <t xml:space="preserve">
From Balance Sheet Assumption</t>
        </r>
      </text>
    </comment>
  </commentList>
</comments>
</file>

<file path=xl/sharedStrings.xml><?xml version="1.0" encoding="utf-8"?>
<sst xmlns="http://schemas.openxmlformats.org/spreadsheetml/2006/main" count="107" uniqueCount="80">
  <si>
    <t>Income Statement</t>
  </si>
  <si>
    <t>Revenue</t>
  </si>
  <si>
    <t>Refunds</t>
  </si>
  <si>
    <t>Discounts</t>
  </si>
  <si>
    <t>Cost of Goods Sold</t>
  </si>
  <si>
    <t>Product</t>
  </si>
  <si>
    <t>Merchant Services</t>
  </si>
  <si>
    <t>Operating Expenses</t>
  </si>
  <si>
    <t>Other</t>
  </si>
  <si>
    <t>Marketing</t>
  </si>
  <si>
    <t>Depreciation</t>
  </si>
  <si>
    <t>Interest</t>
  </si>
  <si>
    <t>Tax Rate</t>
  </si>
  <si>
    <t>Gross Revenue</t>
  </si>
  <si>
    <t>Net Revenue</t>
  </si>
  <si>
    <t>Orders</t>
  </si>
  <si>
    <t>Price per Order</t>
  </si>
  <si>
    <t>Gross Margin</t>
  </si>
  <si>
    <t>Operating Expense</t>
  </si>
  <si>
    <t>Total Operating Expense</t>
  </si>
  <si>
    <t>Operating Income</t>
  </si>
  <si>
    <t>Net Income Before Tax</t>
  </si>
  <si>
    <t>Taxes</t>
  </si>
  <si>
    <t>Net Income</t>
  </si>
  <si>
    <t>Year</t>
  </si>
  <si>
    <t>Assumption</t>
  </si>
  <si>
    <t>Useful Life (Years)</t>
  </si>
  <si>
    <t>Assets</t>
  </si>
  <si>
    <t>Accounts Receivable</t>
  </si>
  <si>
    <t>Fixed Asset</t>
  </si>
  <si>
    <t>Accumulated Depreciation</t>
  </si>
  <si>
    <t>Total Asset</t>
  </si>
  <si>
    <t>Liabilities</t>
  </si>
  <si>
    <t>Accounts Payable</t>
  </si>
  <si>
    <t>Long Term Debt</t>
  </si>
  <si>
    <t>Total Current Assets</t>
  </si>
  <si>
    <t>Net Fixed Assets</t>
  </si>
  <si>
    <t>Total Liabilities</t>
  </si>
  <si>
    <t>Total Current Liabilities</t>
  </si>
  <si>
    <t>Equity</t>
  </si>
  <si>
    <t>Common Stock</t>
  </si>
  <si>
    <t>Retained Earnings</t>
  </si>
  <si>
    <t>Total Shareholders' Equity</t>
  </si>
  <si>
    <t>Liabilities &amp; Shareholders' Equity</t>
  </si>
  <si>
    <t>Assumptions</t>
  </si>
  <si>
    <t>Accounts Receivables</t>
  </si>
  <si>
    <t>Debt Payments</t>
  </si>
  <si>
    <t>Interest Rate</t>
  </si>
  <si>
    <t>Interest Payment</t>
  </si>
  <si>
    <t>Cash Flow Statement</t>
  </si>
  <si>
    <t>Operating Activities</t>
  </si>
  <si>
    <t>Change in Accounts Receivables</t>
  </si>
  <si>
    <t>Change in Accounts Payable</t>
  </si>
  <si>
    <t>Operating Cash Flow</t>
  </si>
  <si>
    <t>Investing Activities</t>
  </si>
  <si>
    <t>Free Cash Flow</t>
  </si>
  <si>
    <t>Financing Activities</t>
  </si>
  <si>
    <t>Debt Repayment</t>
  </si>
  <si>
    <t>Net Borrowings</t>
  </si>
  <si>
    <t>Net Cash Flow from Financing</t>
  </si>
  <si>
    <t>Net Cash Flow</t>
  </si>
  <si>
    <t>Balance Sheet</t>
  </si>
  <si>
    <t>Logistics</t>
  </si>
  <si>
    <t>Balance Verification</t>
  </si>
  <si>
    <t>Data Servers</t>
  </si>
  <si>
    <t>Customized Application</t>
  </si>
  <si>
    <t>Capital Expenditure</t>
  </si>
  <si>
    <t>Capital Expenditure &amp; Depreciation</t>
  </si>
  <si>
    <t>Total Capital Expenditure</t>
  </si>
  <si>
    <t>Total Depreciation</t>
  </si>
  <si>
    <t>Unearned Revenue</t>
  </si>
  <si>
    <t>Change in Unearned Revenue</t>
  </si>
  <si>
    <t>Cash and Cash Equivalents</t>
  </si>
  <si>
    <t>Product Distribution</t>
  </si>
  <si>
    <t>Administrative</t>
  </si>
  <si>
    <t>Creating Format for Projected Financial Statements in Excel</t>
  </si>
  <si>
    <t>Projected Capex and Depreciation</t>
  </si>
  <si>
    <t>Creating Format for Projected Income Statement</t>
  </si>
  <si>
    <t>Making Format for Projected Balance Sheet</t>
  </si>
  <si>
    <t>Preparing Format for Projected Cash Flow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</si>
</sst>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_);_(&quot;$&quot;* \(#,##0\);_(&quot;$&quot;* &quot;-&quot;??_);_(@_)"/>
    <numFmt numFmtId="165" formatCode="0.0%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CFFCC"/>
        <bgColor indexed="64"/>
      </patternFill>
    </fill>
    <fill>
      <patternFill patternType="solid">
        <fgColor rgb="FFFFCCEC"/>
        <bgColor indexed="64"/>
      </patternFill>
    </fill>
    <fill>
      <patternFill patternType="solid">
        <fgColor rgb="FFD9D9FF"/>
        <bgColor indexed="64"/>
      </patternFill>
    </fill>
    <fill>
      <patternFill patternType="solid">
        <fgColor rgb="FFE1F4FF"/>
        <bgColor indexed="64"/>
      </patternFill>
    </fill>
    <fill>
      <patternFill patternType="solid">
        <fgColor rgb="FFC1C1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9999F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2" applyNumberFormat="0" applyFill="0" applyAlignment="0" applyProtection="0"/>
  </cellStyleXfs>
  <cellXfs count="61">
    <xf numFmtId="0" fontId="0" fillId="0" borderId="0" xfId="0"/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5" fontId="7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" fontId="7" fillId="0" borderId="0" xfId="0" applyNumberFormat="1" applyFont="1" applyBorder="1" applyAlignment="1">
      <alignment vertical="center"/>
    </xf>
    <xf numFmtId="9" fontId="11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3" fontId="11" fillId="0" borderId="1" xfId="0" applyNumberFormat="1" applyFont="1" applyBorder="1" applyAlignment="1">
      <alignment vertical="center"/>
    </xf>
    <xf numFmtId="164" fontId="11" fillId="0" borderId="1" xfId="0" applyNumberFormat="1" applyFont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164" fontId="10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65" fontId="11" fillId="0" borderId="1" xfId="0" applyNumberFormat="1" applyFont="1" applyBorder="1" applyAlignment="1">
      <alignment vertical="center"/>
    </xf>
    <xf numFmtId="0" fontId="9" fillId="4" borderId="2" xfId="1" applyFill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4" fillId="2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" vertical="center"/>
    </xf>
    <xf numFmtId="164" fontId="15" fillId="0" borderId="1" xfId="0" applyNumberFormat="1" applyFont="1" applyBorder="1" applyAlignment="1">
      <alignment vertical="center"/>
    </xf>
    <xf numFmtId="164" fontId="16" fillId="0" borderId="1" xfId="0" applyNumberFormat="1" applyFont="1" applyFill="1" applyBorder="1" applyAlignment="1">
      <alignment vertical="center"/>
    </xf>
    <xf numFmtId="0" fontId="14" fillId="3" borderId="0" xfId="0" applyFont="1" applyFill="1" applyBorder="1" applyAlignment="1">
      <alignment horizontal="center" vertical="center"/>
    </xf>
    <xf numFmtId="164" fontId="16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</cellXfs>
  <cellStyles count="2">
    <cellStyle name="Heading 2" xfId="1" builtinId="17" customBuiltin="1"/>
    <cellStyle name="Normal" xfId="0" builtinId="0"/>
  </cellStyles>
  <dxfs count="0"/>
  <tableStyles count="0" defaultTableStyle="TableStyleMedium2" defaultPivotStyle="PivotStyleLight16"/>
  <colors>
    <mruColors>
      <color rgb="FFFFCCEC"/>
      <color rgb="FFECFFCC"/>
      <color rgb="FFD9D9FF"/>
      <color rgb="FFEFF9FF"/>
      <color rgb="FFE1F4FF"/>
      <color rgb="FF0000FF"/>
      <color rgb="FFC1C1FF"/>
      <color rgb="FF9999FF"/>
      <color rgb="FFFFBA8F"/>
      <color rgb="FFFFD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2BEB3-C7E4-4D42-9C10-53402618F42B}">
  <sheetPr codeName="Sheet1">
    <pageSetUpPr fitToPage="1"/>
  </sheetPr>
  <dimension ref="B2:V89"/>
  <sheetViews>
    <sheetView showGridLines="0" tabSelected="1" workbookViewId="0">
      <selection activeCell="H82" sqref="H82"/>
    </sheetView>
  </sheetViews>
  <sheetFormatPr defaultRowHeight="20.100000000000001" customHeight="1" x14ac:dyDescent="0.25"/>
  <cols>
    <col min="1" max="1" width="3.7109375" style="1" customWidth="1"/>
    <col min="2" max="2" width="34" style="1" customWidth="1"/>
    <col min="3" max="3" width="12.7109375" style="1" customWidth="1"/>
    <col min="4" max="6" width="13.5703125" style="1" bestFit="1" customWidth="1"/>
    <col min="7" max="7" width="22.7109375" style="1" customWidth="1"/>
    <col min="8" max="8" width="21.5703125" style="1" customWidth="1"/>
    <col min="9" max="11" width="12.7109375" style="1" customWidth="1"/>
    <col min="12" max="12" width="9.140625" style="1"/>
    <col min="13" max="13" width="13.7109375" style="1" bestFit="1" customWidth="1"/>
    <col min="14" max="14" width="12.42578125" style="1" bestFit="1" customWidth="1"/>
    <col min="15" max="16384" width="9.140625" style="1"/>
  </cols>
  <sheetData>
    <row r="2" spans="2:13" ht="20.100000000000001" customHeight="1" thickBot="1" x14ac:dyDescent="0.3">
      <c r="B2" s="28" t="s">
        <v>75</v>
      </c>
      <c r="C2" s="28"/>
      <c r="D2" s="28"/>
      <c r="E2" s="28"/>
      <c r="F2" s="28"/>
      <c r="G2" s="28"/>
      <c r="H2" s="28"/>
      <c r="I2" s="28"/>
      <c r="J2" s="28"/>
      <c r="K2" s="28"/>
      <c r="M2" s="13"/>
    </row>
    <row r="3" spans="2:13" ht="20.100000000000001" customHeight="1" thickTop="1" x14ac:dyDescent="0.25"/>
    <row r="4" spans="2:13" ht="20.100000000000001" customHeight="1" x14ac:dyDescent="0.25">
      <c r="B4" s="55" t="s">
        <v>77</v>
      </c>
      <c r="C4" s="55"/>
      <c r="D4" s="55"/>
      <c r="E4" s="55"/>
      <c r="F4" s="55"/>
      <c r="G4" s="55"/>
      <c r="H4" s="55"/>
      <c r="I4" s="55"/>
      <c r="J4" s="55"/>
    </row>
    <row r="6" spans="2:13" ht="20.100000000000001" customHeight="1" x14ac:dyDescent="0.25">
      <c r="B6" s="29" t="s">
        <v>0</v>
      </c>
      <c r="C6" s="29"/>
      <c r="D6" s="29"/>
      <c r="E6" s="29"/>
      <c r="G6" s="33" t="s">
        <v>25</v>
      </c>
      <c r="H6" s="34"/>
      <c r="I6" s="34"/>
      <c r="J6" s="35"/>
    </row>
    <row r="7" spans="2:13" ht="20.100000000000001" customHeight="1" x14ac:dyDescent="0.25">
      <c r="B7" s="9" t="s">
        <v>24</v>
      </c>
      <c r="C7" s="6">
        <v>2022</v>
      </c>
      <c r="D7" s="5">
        <v>2023</v>
      </c>
      <c r="E7" s="2">
        <v>2024</v>
      </c>
      <c r="G7" s="4" t="s">
        <v>24</v>
      </c>
      <c r="H7" s="3">
        <v>2022</v>
      </c>
      <c r="I7" s="2">
        <v>2023</v>
      </c>
      <c r="J7" s="2">
        <v>2024</v>
      </c>
    </row>
    <row r="8" spans="2:13" ht="20.100000000000001" customHeight="1" x14ac:dyDescent="0.25">
      <c r="B8" s="30" t="s">
        <v>1</v>
      </c>
      <c r="C8" s="31"/>
      <c r="D8" s="31"/>
      <c r="E8" s="32"/>
      <c r="G8" s="36" t="s">
        <v>1</v>
      </c>
      <c r="H8" s="37"/>
      <c r="I8" s="37"/>
      <c r="J8" s="38"/>
    </row>
    <row r="9" spans="2:13" ht="20.100000000000001" customHeight="1" x14ac:dyDescent="0.25">
      <c r="B9" s="4" t="s">
        <v>13</v>
      </c>
      <c r="C9" s="56">
        <f>H9*H10</f>
        <v>3675000</v>
      </c>
      <c r="D9" s="56">
        <f>I9*I10</f>
        <v>4620000</v>
      </c>
      <c r="E9" s="56">
        <f>J9*J10</f>
        <v>9275000</v>
      </c>
      <c r="F9"/>
      <c r="G9" s="4" t="s">
        <v>15</v>
      </c>
      <c r="H9" s="20">
        <v>105000</v>
      </c>
      <c r="I9" s="20">
        <v>132000</v>
      </c>
      <c r="J9" s="20">
        <v>265000</v>
      </c>
    </row>
    <row r="10" spans="2:13" ht="20.100000000000001" customHeight="1" x14ac:dyDescent="0.25">
      <c r="B10" s="4" t="s">
        <v>2</v>
      </c>
      <c r="C10" s="56">
        <f>-C9*H11</f>
        <v>-73500</v>
      </c>
      <c r="D10" s="56">
        <f>-D9*I11</f>
        <v>-138600</v>
      </c>
      <c r="E10" s="56">
        <f>-E9*J11</f>
        <v>-278250</v>
      </c>
      <c r="F10"/>
      <c r="G10" s="4" t="s">
        <v>16</v>
      </c>
      <c r="H10" s="21">
        <v>35</v>
      </c>
      <c r="I10" s="21">
        <v>35</v>
      </c>
      <c r="J10" s="21">
        <v>35</v>
      </c>
    </row>
    <row r="11" spans="2:13" ht="20.100000000000001" customHeight="1" x14ac:dyDescent="0.25">
      <c r="B11" s="4" t="s">
        <v>3</v>
      </c>
      <c r="C11" s="56">
        <f>-C9*H12</f>
        <v>-183750</v>
      </c>
      <c r="D11" s="56">
        <f>-D9*I12</f>
        <v>-231000</v>
      </c>
      <c r="E11" s="56">
        <f>-E9*J12</f>
        <v>-463750</v>
      </c>
      <c r="F11"/>
      <c r="G11" s="26" t="s">
        <v>2</v>
      </c>
      <c r="H11" s="17">
        <v>0.02</v>
      </c>
      <c r="I11" s="17">
        <v>0.03</v>
      </c>
      <c r="J11" s="17">
        <v>0.03</v>
      </c>
    </row>
    <row r="12" spans="2:13" ht="20.100000000000001" customHeight="1" x14ac:dyDescent="0.25">
      <c r="B12" s="4" t="s">
        <v>14</v>
      </c>
      <c r="C12" s="56">
        <f>SUM(C9:C11)</f>
        <v>3417750</v>
      </c>
      <c r="D12" s="56">
        <f t="shared" ref="D12:E12" si="0">SUM(D9:D11)</f>
        <v>4250400</v>
      </c>
      <c r="E12" s="56">
        <f t="shared" si="0"/>
        <v>8533000</v>
      </c>
      <c r="G12" s="26" t="s">
        <v>3</v>
      </c>
      <c r="H12" s="17">
        <v>0.05</v>
      </c>
      <c r="I12" s="17">
        <v>0.05</v>
      </c>
      <c r="J12" s="17">
        <v>0.05</v>
      </c>
    </row>
    <row r="13" spans="2:13" ht="20.100000000000001" customHeight="1" x14ac:dyDescent="0.25">
      <c r="B13" s="30" t="s">
        <v>4</v>
      </c>
      <c r="C13" s="31"/>
      <c r="D13" s="31"/>
      <c r="E13" s="32"/>
      <c r="G13" s="36" t="s">
        <v>4</v>
      </c>
      <c r="H13" s="37"/>
      <c r="I13" s="37"/>
      <c r="J13" s="38"/>
    </row>
    <row r="14" spans="2:13" ht="20.100000000000001" customHeight="1" x14ac:dyDescent="0.25">
      <c r="B14" s="4" t="s">
        <v>5</v>
      </c>
      <c r="C14" s="56">
        <f t="shared" ref="C14:E16" si="1">C$12*H14</f>
        <v>1367100</v>
      </c>
      <c r="D14" s="56">
        <f t="shared" si="1"/>
        <v>1700160</v>
      </c>
      <c r="E14" s="56">
        <f t="shared" si="1"/>
        <v>3413200</v>
      </c>
      <c r="G14" s="4" t="s">
        <v>5</v>
      </c>
      <c r="H14" s="17">
        <v>0.4</v>
      </c>
      <c r="I14" s="17">
        <v>0.4</v>
      </c>
      <c r="J14" s="17">
        <v>0.4</v>
      </c>
    </row>
    <row r="15" spans="2:13" ht="20.100000000000001" customHeight="1" x14ac:dyDescent="0.25">
      <c r="B15" s="4" t="s">
        <v>73</v>
      </c>
      <c r="C15" s="56">
        <f t="shared" si="1"/>
        <v>136710</v>
      </c>
      <c r="D15" s="56">
        <f t="shared" si="1"/>
        <v>170016</v>
      </c>
      <c r="E15" s="56">
        <f t="shared" si="1"/>
        <v>341320</v>
      </c>
      <c r="G15" s="4" t="s">
        <v>73</v>
      </c>
      <c r="H15" s="17">
        <v>0.04</v>
      </c>
      <c r="I15" s="17">
        <v>0.04</v>
      </c>
      <c r="J15" s="17">
        <v>0.04</v>
      </c>
    </row>
    <row r="16" spans="2:13" ht="20.100000000000001" customHeight="1" x14ac:dyDescent="0.25">
      <c r="B16" s="4" t="s">
        <v>6</v>
      </c>
      <c r="C16" s="56">
        <f t="shared" si="1"/>
        <v>85443.75</v>
      </c>
      <c r="D16" s="56">
        <f t="shared" si="1"/>
        <v>106260</v>
      </c>
      <c r="E16" s="56">
        <f t="shared" si="1"/>
        <v>213325</v>
      </c>
      <c r="G16" s="4" t="s">
        <v>6</v>
      </c>
      <c r="H16" s="27">
        <v>2.5000000000000001E-2</v>
      </c>
      <c r="I16" s="27">
        <v>2.5000000000000001E-2</v>
      </c>
      <c r="J16" s="27">
        <v>2.5000000000000001E-2</v>
      </c>
    </row>
    <row r="17" spans="2:16" ht="20.100000000000001" customHeight="1" x14ac:dyDescent="0.25">
      <c r="B17" s="25" t="s">
        <v>4</v>
      </c>
      <c r="C17" s="56">
        <f>SUM(C14:C16)</f>
        <v>1589253.75</v>
      </c>
      <c r="D17" s="56">
        <f t="shared" ref="D17:E17" si="2">SUM(D14:D16)</f>
        <v>1976436</v>
      </c>
      <c r="E17" s="56">
        <f t="shared" si="2"/>
        <v>3967845</v>
      </c>
      <c r="G17" s="30" t="s">
        <v>7</v>
      </c>
      <c r="H17" s="31"/>
      <c r="I17" s="31"/>
      <c r="J17" s="32"/>
    </row>
    <row r="18" spans="2:16" ht="20.100000000000001" customHeight="1" x14ac:dyDescent="0.25">
      <c r="B18" s="4" t="s">
        <v>17</v>
      </c>
      <c r="C18" s="56">
        <f>C12-C17</f>
        <v>1828496.25</v>
      </c>
      <c r="D18" s="56">
        <f>D12-D17</f>
        <v>2273964</v>
      </c>
      <c r="E18" s="56">
        <f>E12-E17</f>
        <v>4565155</v>
      </c>
      <c r="G18" s="4" t="s">
        <v>74</v>
      </c>
      <c r="H18" s="17">
        <v>0.18</v>
      </c>
      <c r="I18" s="17">
        <v>0.19</v>
      </c>
      <c r="J18" s="17">
        <v>0.21</v>
      </c>
    </row>
    <row r="19" spans="2:16" ht="20.100000000000001" customHeight="1" x14ac:dyDescent="0.25">
      <c r="B19" s="30" t="s">
        <v>18</v>
      </c>
      <c r="C19" s="31"/>
      <c r="D19" s="31"/>
      <c r="E19" s="32"/>
      <c r="G19" s="4" t="s">
        <v>9</v>
      </c>
      <c r="H19" s="17">
        <v>0.08</v>
      </c>
      <c r="I19" s="17">
        <v>0.09</v>
      </c>
      <c r="J19" s="17">
        <v>0.09</v>
      </c>
    </row>
    <row r="20" spans="2:16" ht="20.100000000000001" customHeight="1" x14ac:dyDescent="0.25">
      <c r="B20" s="4" t="s">
        <v>74</v>
      </c>
      <c r="C20" s="56">
        <f t="shared" ref="C20:E22" si="3">C$12*H18</f>
        <v>615195</v>
      </c>
      <c r="D20" s="56">
        <f t="shared" si="3"/>
        <v>807576</v>
      </c>
      <c r="E20" s="56">
        <f t="shared" si="3"/>
        <v>1791930</v>
      </c>
      <c r="G20" s="4" t="s">
        <v>8</v>
      </c>
      <c r="H20" s="17">
        <v>0.06</v>
      </c>
      <c r="I20" s="17">
        <v>0.06</v>
      </c>
      <c r="J20" s="17">
        <v>0.06</v>
      </c>
    </row>
    <row r="21" spans="2:16" ht="20.100000000000001" customHeight="1" x14ac:dyDescent="0.25">
      <c r="B21" s="4" t="s">
        <v>9</v>
      </c>
      <c r="C21" s="56">
        <f t="shared" si="3"/>
        <v>273420</v>
      </c>
      <c r="D21" s="56">
        <f t="shared" si="3"/>
        <v>382536</v>
      </c>
      <c r="E21" s="56">
        <f t="shared" si="3"/>
        <v>767970</v>
      </c>
      <c r="G21" s="4" t="s">
        <v>12</v>
      </c>
      <c r="H21" s="17">
        <v>0.23</v>
      </c>
      <c r="I21" s="17">
        <v>0.23</v>
      </c>
      <c r="J21" s="17">
        <v>0.23</v>
      </c>
    </row>
    <row r="22" spans="2:16" ht="20.100000000000001" customHeight="1" x14ac:dyDescent="0.25">
      <c r="B22" s="4" t="s">
        <v>8</v>
      </c>
      <c r="C22" s="56">
        <f t="shared" si="3"/>
        <v>205065</v>
      </c>
      <c r="D22" s="56">
        <f t="shared" si="3"/>
        <v>255024</v>
      </c>
      <c r="E22" s="56">
        <f t="shared" si="3"/>
        <v>511980</v>
      </c>
    </row>
    <row r="23" spans="2:16" ht="20.100000000000001" customHeight="1" x14ac:dyDescent="0.25">
      <c r="B23" s="4" t="s">
        <v>10</v>
      </c>
      <c r="C23" s="56">
        <f>C44</f>
        <v>27214.285714285714</v>
      </c>
      <c r="D23" s="56">
        <f t="shared" ref="D23:E23" si="4">D44</f>
        <v>54214.28571428571</v>
      </c>
      <c r="E23" s="56">
        <f t="shared" si="4"/>
        <v>88214.28571428571</v>
      </c>
      <c r="G23" s="14"/>
      <c r="H23" s="7"/>
      <c r="I23" s="7"/>
      <c r="J23" s="7"/>
      <c r="P23" s="53"/>
    </row>
    <row r="24" spans="2:16" ht="20.100000000000001" customHeight="1" x14ac:dyDescent="0.25">
      <c r="B24" s="4" t="s">
        <v>19</v>
      </c>
      <c r="C24" s="56">
        <f>SUM(C20:C23)</f>
        <v>1120894.2857142857</v>
      </c>
      <c r="D24" s="56">
        <f t="shared" ref="D24:E24" si="5">SUM(D20:D23)</f>
        <v>1499350.2857142857</v>
      </c>
      <c r="E24" s="56">
        <f t="shared" si="5"/>
        <v>3160094.2857142859</v>
      </c>
    </row>
    <row r="25" spans="2:16" ht="20.100000000000001" customHeight="1" x14ac:dyDescent="0.25">
      <c r="B25" s="4" t="s">
        <v>20</v>
      </c>
      <c r="C25" s="56">
        <f>C18-C24</f>
        <v>707601.96428571432</v>
      </c>
      <c r="D25" s="56">
        <f>D18-D24</f>
        <v>774613.71428571432</v>
      </c>
      <c r="E25" s="56">
        <f>E18-E24</f>
        <v>1405060.7142857141</v>
      </c>
    </row>
    <row r="26" spans="2:16" ht="20.100000000000001" customHeight="1" x14ac:dyDescent="0.25">
      <c r="B26" s="4" t="s">
        <v>11</v>
      </c>
      <c r="C26" s="56">
        <f>I57</f>
        <v>175000.00000000003</v>
      </c>
      <c r="D26" s="56">
        <f t="shared" ref="D26:E26" si="6">J57</f>
        <v>231000.00000000003</v>
      </c>
      <c r="E26" s="56">
        <f t="shared" si="6"/>
        <v>163100.00000000003</v>
      </c>
      <c r="G26" s="7"/>
      <c r="H26" s="7"/>
      <c r="I26" s="7"/>
      <c r="J26" s="7"/>
    </row>
    <row r="27" spans="2:16" ht="20.100000000000001" customHeight="1" x14ac:dyDescent="0.25">
      <c r="B27" s="4" t="s">
        <v>21</v>
      </c>
      <c r="C27" s="56">
        <f>C25-C26</f>
        <v>532601.96428571432</v>
      </c>
      <c r="D27" s="56">
        <f>D25-D26</f>
        <v>543613.71428571432</v>
      </c>
      <c r="E27" s="56">
        <f>E25-E26</f>
        <v>1241960.7142857141</v>
      </c>
      <c r="G27" s="7"/>
      <c r="H27" s="7"/>
      <c r="I27" s="7"/>
      <c r="J27" s="7"/>
    </row>
    <row r="28" spans="2:16" ht="20.100000000000001" customHeight="1" x14ac:dyDescent="0.25">
      <c r="B28" s="4" t="s">
        <v>22</v>
      </c>
      <c r="C28" s="56">
        <f>C27*H21</f>
        <v>122498.45178571429</v>
      </c>
      <c r="D28" s="56">
        <f>D27*I21</f>
        <v>125031.15428571429</v>
      </c>
      <c r="E28" s="56">
        <f>E27*J21</f>
        <v>285650.96428571426</v>
      </c>
      <c r="G28" s="7"/>
      <c r="H28" s="7"/>
      <c r="I28" s="7"/>
      <c r="J28" s="7"/>
    </row>
    <row r="29" spans="2:16" ht="20.100000000000001" customHeight="1" x14ac:dyDescent="0.25">
      <c r="B29" s="22" t="s">
        <v>23</v>
      </c>
      <c r="C29" s="57">
        <f>C27-C28</f>
        <v>410103.51250000001</v>
      </c>
      <c r="D29" s="57">
        <f>D27-D28</f>
        <v>418582.56000000006</v>
      </c>
      <c r="E29" s="57">
        <f>E27-E28</f>
        <v>956309.74999999977</v>
      </c>
    </row>
    <row r="31" spans="2:16" ht="20.100000000000001" customHeight="1" x14ac:dyDescent="0.25">
      <c r="B31" s="54" t="s">
        <v>76</v>
      </c>
      <c r="C31" s="54"/>
      <c r="D31" s="54"/>
      <c r="E31" s="54"/>
      <c r="F31" s="54"/>
      <c r="G31" s="54"/>
      <c r="H31" s="54"/>
    </row>
    <row r="33" spans="2:19" ht="20.100000000000001" customHeight="1" x14ac:dyDescent="0.25">
      <c r="B33" s="50" t="s">
        <v>67</v>
      </c>
      <c r="C33" s="51"/>
      <c r="D33" s="51"/>
      <c r="E33" s="52"/>
      <c r="G33" s="39" t="s">
        <v>26</v>
      </c>
      <c r="H33" s="39"/>
    </row>
    <row r="34" spans="2:19" ht="20.100000000000001" customHeight="1" x14ac:dyDescent="0.25">
      <c r="B34" s="2"/>
      <c r="C34" s="2">
        <v>2022</v>
      </c>
      <c r="D34" s="2">
        <v>2023</v>
      </c>
      <c r="E34" s="2">
        <v>2024</v>
      </c>
      <c r="G34" s="8" t="s">
        <v>64</v>
      </c>
      <c r="H34" s="18">
        <v>7</v>
      </c>
    </row>
    <row r="35" spans="2:19" ht="20.100000000000001" customHeight="1" x14ac:dyDescent="0.25">
      <c r="B35" s="10" t="s">
        <v>66</v>
      </c>
      <c r="C35" s="2"/>
      <c r="D35" s="2"/>
      <c r="E35" s="2"/>
      <c r="G35" s="8" t="s">
        <v>65</v>
      </c>
      <c r="H35" s="18">
        <v>4</v>
      </c>
    </row>
    <row r="36" spans="2:19" ht="20.100000000000001" customHeight="1" x14ac:dyDescent="0.25">
      <c r="B36" s="10" t="s">
        <v>64</v>
      </c>
      <c r="C36" s="21">
        <v>82000</v>
      </c>
      <c r="D36" s="2"/>
      <c r="E36" s="2"/>
      <c r="G36" s="8" t="s">
        <v>62</v>
      </c>
      <c r="H36" s="18">
        <v>5</v>
      </c>
    </row>
    <row r="37" spans="2:19" ht="20.100000000000001" customHeight="1" x14ac:dyDescent="0.25">
      <c r="B37" s="10" t="s">
        <v>65</v>
      </c>
      <c r="C37" s="21">
        <v>62000</v>
      </c>
      <c r="D37" s="21">
        <v>108000</v>
      </c>
      <c r="E37" s="21">
        <v>108000</v>
      </c>
    </row>
    <row r="38" spans="2:19" ht="20.100000000000001" customHeight="1" x14ac:dyDescent="0.25">
      <c r="B38" s="8" t="s">
        <v>62</v>
      </c>
      <c r="C38" s="2"/>
      <c r="D38" s="2"/>
      <c r="E38" s="21">
        <v>35000</v>
      </c>
    </row>
    <row r="39" spans="2:19" ht="20.100000000000001" customHeight="1" x14ac:dyDescent="0.25">
      <c r="B39" s="10" t="s">
        <v>68</v>
      </c>
      <c r="C39" s="19">
        <f>SUM(C36:C38)</f>
        <v>144000</v>
      </c>
      <c r="D39" s="19">
        <f t="shared" ref="D39:E39" si="7">SUM(D36:D38)</f>
        <v>108000</v>
      </c>
      <c r="E39" s="19">
        <f t="shared" si="7"/>
        <v>143000</v>
      </c>
      <c r="G39" s="7"/>
    </row>
    <row r="40" spans="2:19" ht="20.100000000000001" customHeight="1" x14ac:dyDescent="0.25">
      <c r="B40" s="10" t="s">
        <v>10</v>
      </c>
      <c r="C40" s="2"/>
      <c r="D40" s="2"/>
      <c r="E40" s="2"/>
      <c r="G40" s="7"/>
    </row>
    <row r="41" spans="2:19" ht="20.100000000000001" customHeight="1" x14ac:dyDescent="0.25">
      <c r="B41" s="10" t="s">
        <v>64</v>
      </c>
      <c r="C41" s="19">
        <f>$C$36/$H$34</f>
        <v>11714.285714285714</v>
      </c>
      <c r="D41" s="19">
        <f>$C$36/$H$34</f>
        <v>11714.285714285714</v>
      </c>
      <c r="E41" s="19">
        <f>$C$36/$H$34</f>
        <v>11714.285714285714</v>
      </c>
      <c r="G41" s="7"/>
      <c r="S41" s="53"/>
    </row>
    <row r="42" spans="2:19" ht="20.100000000000001" customHeight="1" x14ac:dyDescent="0.25">
      <c r="B42" s="10" t="s">
        <v>65</v>
      </c>
      <c r="C42" s="19">
        <f>$C$37/$H$35</f>
        <v>15500</v>
      </c>
      <c r="D42" s="19">
        <f>$C$37/$H$35+$D$37/$H$35</f>
        <v>42500</v>
      </c>
      <c r="E42" s="19">
        <f>$C$37/$H$35+$D$37/$H$35+$E$37/H35</f>
        <v>69500</v>
      </c>
      <c r="G42" s="7"/>
    </row>
    <row r="43" spans="2:19" ht="20.100000000000001" customHeight="1" x14ac:dyDescent="0.25">
      <c r="B43" s="25" t="s">
        <v>62</v>
      </c>
      <c r="C43" s="19"/>
      <c r="D43" s="19"/>
      <c r="E43" s="19">
        <f>$E$38/H36</f>
        <v>7000</v>
      </c>
      <c r="G43" s="7"/>
    </row>
    <row r="44" spans="2:19" ht="20.100000000000001" customHeight="1" x14ac:dyDescent="0.25">
      <c r="B44" s="23" t="s">
        <v>69</v>
      </c>
      <c r="C44" s="24">
        <f>SUM(C41:C43)</f>
        <v>27214.285714285714</v>
      </c>
      <c r="D44" s="24">
        <f t="shared" ref="D44:E44" si="8">SUM(D41:D43)</f>
        <v>54214.28571428571</v>
      </c>
      <c r="E44" s="24">
        <f t="shared" si="8"/>
        <v>88214.28571428571</v>
      </c>
      <c r="G44" s="7"/>
    </row>
    <row r="45" spans="2:19" ht="20.100000000000001" customHeight="1" x14ac:dyDescent="0.25">
      <c r="B45" s="15"/>
      <c r="C45" s="16"/>
      <c r="D45" s="7"/>
      <c r="E45" s="16"/>
      <c r="G45" s="7"/>
    </row>
    <row r="46" spans="2:19" ht="20.100000000000001" customHeight="1" x14ac:dyDescent="0.25">
      <c r="B46" s="58" t="s">
        <v>78</v>
      </c>
      <c r="C46" s="58"/>
      <c r="D46" s="58"/>
      <c r="E46" s="58"/>
      <c r="F46" s="58"/>
      <c r="G46" s="58"/>
      <c r="H46" s="58"/>
      <c r="I46" s="58"/>
      <c r="J46" s="58"/>
      <c r="K46" s="58"/>
    </row>
    <row r="48" spans="2:19" ht="20.100000000000001" customHeight="1" x14ac:dyDescent="0.25">
      <c r="B48" s="40" t="s">
        <v>61</v>
      </c>
      <c r="C48" s="40"/>
      <c r="D48" s="40"/>
      <c r="E48" s="40"/>
      <c r="F48" s="40"/>
      <c r="H48" s="40" t="s">
        <v>44</v>
      </c>
      <c r="I48" s="40"/>
      <c r="J48" s="40"/>
      <c r="K48" s="40"/>
    </row>
    <row r="49" spans="2:11" ht="20.100000000000001" customHeight="1" x14ac:dyDescent="0.25">
      <c r="B49" s="10"/>
      <c r="C49" s="11">
        <v>44561</v>
      </c>
      <c r="D49" s="2">
        <v>2022</v>
      </c>
      <c r="E49" s="2">
        <v>2023</v>
      </c>
      <c r="F49" s="2">
        <v>2024</v>
      </c>
      <c r="H49" s="2"/>
      <c r="I49" s="2">
        <v>2022</v>
      </c>
      <c r="J49" s="2">
        <v>2023</v>
      </c>
      <c r="K49" s="2">
        <v>2024</v>
      </c>
    </row>
    <row r="50" spans="2:11" ht="20.100000000000001" customHeight="1" x14ac:dyDescent="0.25">
      <c r="B50" s="47" t="s">
        <v>27</v>
      </c>
      <c r="C50" s="48"/>
      <c r="D50" s="48"/>
      <c r="E50" s="48"/>
      <c r="F50" s="49"/>
      <c r="H50" s="10" t="s">
        <v>14</v>
      </c>
      <c r="I50" s="19">
        <f>C12</f>
        <v>3417750</v>
      </c>
      <c r="J50" s="19">
        <f>D12</f>
        <v>4250400</v>
      </c>
      <c r="K50" s="19">
        <f>E12</f>
        <v>8533000</v>
      </c>
    </row>
    <row r="51" spans="2:11" ht="20.100000000000001" customHeight="1" x14ac:dyDescent="0.25">
      <c r="B51" s="25" t="s">
        <v>72</v>
      </c>
      <c r="C51" s="19">
        <v>4250000</v>
      </c>
      <c r="D51" s="19">
        <f>C51+C89</f>
        <v>4234205.2982142856</v>
      </c>
      <c r="E51" s="19">
        <f>D51+D89</f>
        <v>5525642.6439285716</v>
      </c>
      <c r="F51" s="19">
        <f>E51+E89</f>
        <v>5927608.6796428571</v>
      </c>
      <c r="H51" s="12" t="s">
        <v>45</v>
      </c>
      <c r="I51" s="17">
        <v>0.04</v>
      </c>
      <c r="J51" s="17">
        <v>0.04</v>
      </c>
      <c r="K51" s="17">
        <v>0.05</v>
      </c>
    </row>
    <row r="52" spans="2:11" ht="20.100000000000001" customHeight="1" x14ac:dyDescent="0.25">
      <c r="B52" s="10" t="s">
        <v>28</v>
      </c>
      <c r="C52" s="19">
        <v>120000</v>
      </c>
      <c r="D52" s="56">
        <f>I50*I51</f>
        <v>136710</v>
      </c>
      <c r="E52" s="56">
        <f>J50*J51</f>
        <v>170016</v>
      </c>
      <c r="F52" s="56">
        <f>K50*K51</f>
        <v>426650</v>
      </c>
      <c r="H52" s="12" t="s">
        <v>33</v>
      </c>
      <c r="I52" s="17">
        <v>0.05</v>
      </c>
      <c r="J52" s="17">
        <v>0.05</v>
      </c>
      <c r="K52" s="17">
        <v>0.05</v>
      </c>
    </row>
    <row r="53" spans="2:11" ht="20.100000000000001" customHeight="1" x14ac:dyDescent="0.25">
      <c r="B53" s="10" t="s">
        <v>35</v>
      </c>
      <c r="C53" s="19">
        <f>SUM(C51:C52)</f>
        <v>4370000</v>
      </c>
      <c r="D53" s="56">
        <f t="shared" ref="D53:F53" si="9">SUM(D51:D52)</f>
        <v>4370915.2982142856</v>
      </c>
      <c r="E53" s="56">
        <f t="shared" si="9"/>
        <v>5695658.6439285716</v>
      </c>
      <c r="F53" s="56">
        <f t="shared" si="9"/>
        <v>6354258.6796428571</v>
      </c>
      <c r="H53" s="12" t="s">
        <v>70</v>
      </c>
      <c r="I53" s="17">
        <v>0.04</v>
      </c>
      <c r="J53" s="17">
        <v>0.06</v>
      </c>
      <c r="K53" s="17">
        <v>0.09</v>
      </c>
    </row>
    <row r="54" spans="2:11" ht="20.100000000000001" customHeight="1" x14ac:dyDescent="0.25">
      <c r="B54" s="10" t="s">
        <v>29</v>
      </c>
      <c r="C54" s="19">
        <v>40000</v>
      </c>
      <c r="D54" s="56">
        <f>C54+C39</f>
        <v>184000</v>
      </c>
      <c r="E54" s="56">
        <f>D54+D39</f>
        <v>292000</v>
      </c>
      <c r="F54" s="56">
        <f>E54+E39</f>
        <v>435000</v>
      </c>
      <c r="H54" s="25" t="s">
        <v>58</v>
      </c>
      <c r="I54" s="21"/>
      <c r="J54" s="21">
        <v>1650000</v>
      </c>
      <c r="K54" s="21"/>
    </row>
    <row r="55" spans="2:11" ht="20.100000000000001" customHeight="1" x14ac:dyDescent="0.25">
      <c r="B55" s="10" t="s">
        <v>30</v>
      </c>
      <c r="C55" s="19">
        <v>-10000</v>
      </c>
      <c r="D55" s="56">
        <f>C55-C44</f>
        <v>-37214.28571428571</v>
      </c>
      <c r="E55" s="56">
        <f>D55-D44</f>
        <v>-91428.57142857142</v>
      </c>
      <c r="F55" s="56">
        <f>E55-E44</f>
        <v>-179642.85714285713</v>
      </c>
      <c r="H55" s="8" t="s">
        <v>46</v>
      </c>
      <c r="I55" s="21">
        <v>500000</v>
      </c>
      <c r="J55" s="21">
        <v>850000</v>
      </c>
      <c r="K55" s="21">
        <v>970000</v>
      </c>
    </row>
    <row r="56" spans="2:11" ht="20.100000000000001" customHeight="1" x14ac:dyDescent="0.25">
      <c r="B56" s="10" t="s">
        <v>36</v>
      </c>
      <c r="C56" s="19">
        <f>SUM(C54:C55)</f>
        <v>30000</v>
      </c>
      <c r="D56" s="56">
        <f t="shared" ref="D56:F56" si="10">SUM(D54:D55)</f>
        <v>146785.71428571429</v>
      </c>
      <c r="E56" s="56">
        <f t="shared" si="10"/>
        <v>200571.42857142858</v>
      </c>
      <c r="F56" s="56">
        <f t="shared" si="10"/>
        <v>255357.14285714287</v>
      </c>
      <c r="H56" s="8" t="s">
        <v>47</v>
      </c>
      <c r="I56" s="17">
        <v>7.0000000000000007E-2</v>
      </c>
      <c r="J56" s="17">
        <v>7.0000000000000007E-2</v>
      </c>
      <c r="K56" s="17">
        <v>7.0000000000000007E-2</v>
      </c>
    </row>
    <row r="57" spans="2:11" ht="20.100000000000001" customHeight="1" x14ac:dyDescent="0.25">
      <c r="B57" s="23" t="s">
        <v>31</v>
      </c>
      <c r="C57" s="24">
        <f>SUM(C56,C53)</f>
        <v>4400000</v>
      </c>
      <c r="D57" s="59">
        <f t="shared" ref="D57:F57" si="11">SUM(D56,D53)</f>
        <v>4517701.0125000002</v>
      </c>
      <c r="E57" s="59">
        <f t="shared" si="11"/>
        <v>5896230.0724999998</v>
      </c>
      <c r="F57" s="59">
        <f t="shared" si="11"/>
        <v>6609615.8224999998</v>
      </c>
      <c r="H57" s="23" t="s">
        <v>48</v>
      </c>
      <c r="I57" s="24">
        <f>I56*D62</f>
        <v>175000.00000000003</v>
      </c>
      <c r="J57" s="24">
        <f>J56*E62</f>
        <v>231000.00000000003</v>
      </c>
      <c r="K57" s="24">
        <f>K56*F62</f>
        <v>163100.00000000003</v>
      </c>
    </row>
    <row r="58" spans="2:11" ht="20.100000000000001" customHeight="1" x14ac:dyDescent="0.25">
      <c r="B58" s="47" t="s">
        <v>32</v>
      </c>
      <c r="C58" s="48"/>
      <c r="D58" s="48"/>
      <c r="E58" s="48"/>
      <c r="F58" s="49"/>
    </row>
    <row r="59" spans="2:11" ht="20.100000000000001" customHeight="1" x14ac:dyDescent="0.25">
      <c r="B59" s="10" t="s">
        <v>33</v>
      </c>
      <c r="C59" s="19">
        <v>75000</v>
      </c>
      <c r="D59" s="56">
        <f>I50*I52</f>
        <v>170887.5</v>
      </c>
      <c r="E59" s="56">
        <f t="shared" ref="E59:F59" si="12">J50*J52</f>
        <v>212520</v>
      </c>
      <c r="F59" s="56">
        <f t="shared" si="12"/>
        <v>426650</v>
      </c>
    </row>
    <row r="60" spans="2:11" ht="20.100000000000001" customHeight="1" x14ac:dyDescent="0.25">
      <c r="B60" s="10" t="s">
        <v>70</v>
      </c>
      <c r="C60" s="19">
        <v>25000</v>
      </c>
      <c r="D60" s="56">
        <f>I50*I53</f>
        <v>136710</v>
      </c>
      <c r="E60" s="56">
        <f t="shared" ref="E60:F60" si="13">J50*J53</f>
        <v>255024</v>
      </c>
      <c r="F60" s="56">
        <f t="shared" si="13"/>
        <v>767970</v>
      </c>
    </row>
    <row r="61" spans="2:11" ht="20.100000000000001" customHeight="1" x14ac:dyDescent="0.25">
      <c r="B61" s="10" t="s">
        <v>38</v>
      </c>
      <c r="C61" s="19">
        <f>C59+C60</f>
        <v>100000</v>
      </c>
      <c r="D61" s="56">
        <f t="shared" ref="D61" si="14">D59+D60</f>
        <v>307597.5</v>
      </c>
      <c r="E61" s="56">
        <f t="shared" ref="E61:F61" si="15">E59+E60</f>
        <v>467544</v>
      </c>
      <c r="F61" s="56">
        <f t="shared" si="15"/>
        <v>1194620</v>
      </c>
    </row>
    <row r="62" spans="2:11" ht="20.100000000000001" customHeight="1" x14ac:dyDescent="0.25">
      <c r="B62" s="10" t="s">
        <v>34</v>
      </c>
      <c r="C62" s="19">
        <v>3000000</v>
      </c>
      <c r="D62" s="56">
        <f>C62+I54-I55</f>
        <v>2500000</v>
      </c>
      <c r="E62" s="56">
        <f t="shared" ref="E62:F62" si="16">D62+J54-J55</f>
        <v>3300000</v>
      </c>
      <c r="F62" s="56">
        <f t="shared" si="16"/>
        <v>2330000</v>
      </c>
    </row>
    <row r="63" spans="2:11" ht="20.100000000000001" customHeight="1" x14ac:dyDescent="0.25">
      <c r="B63" s="10" t="s">
        <v>37</v>
      </c>
      <c r="C63" s="19">
        <f>SUM(C61:C62)</f>
        <v>3100000</v>
      </c>
      <c r="D63" s="56">
        <f t="shared" ref="D63" si="17">SUM(D61:D62)</f>
        <v>2807597.5</v>
      </c>
      <c r="E63" s="56">
        <f t="shared" ref="E63:F63" si="18">SUM(E61:E62)</f>
        <v>3767544</v>
      </c>
      <c r="F63" s="56">
        <f t="shared" si="18"/>
        <v>3524620</v>
      </c>
    </row>
    <row r="64" spans="2:11" ht="20.100000000000001" customHeight="1" x14ac:dyDescent="0.25">
      <c r="B64" s="47" t="s">
        <v>39</v>
      </c>
      <c r="C64" s="48"/>
      <c r="D64" s="48"/>
      <c r="E64" s="48"/>
      <c r="F64" s="49"/>
    </row>
    <row r="65" spans="2:22" ht="20.100000000000001" customHeight="1" x14ac:dyDescent="0.25">
      <c r="B65" s="10" t="s">
        <v>40</v>
      </c>
      <c r="C65" s="19">
        <v>50000</v>
      </c>
      <c r="D65" s="56">
        <f>C65</f>
        <v>50000</v>
      </c>
      <c r="E65" s="56">
        <f t="shared" ref="E65:F65" si="19">D65</f>
        <v>50000</v>
      </c>
      <c r="F65" s="56">
        <f t="shared" si="19"/>
        <v>50000</v>
      </c>
    </row>
    <row r="66" spans="2:22" ht="20.100000000000001" customHeight="1" x14ac:dyDescent="0.25">
      <c r="B66" s="10" t="s">
        <v>41</v>
      </c>
      <c r="C66" s="19">
        <v>1250000</v>
      </c>
      <c r="D66" s="56">
        <f>C66+C29</f>
        <v>1660103.5125</v>
      </c>
      <c r="E66" s="56">
        <f t="shared" ref="E66:F66" si="20">D66+D29</f>
        <v>2078686.0725</v>
      </c>
      <c r="F66" s="56">
        <f t="shared" si="20"/>
        <v>3034995.8224999998</v>
      </c>
    </row>
    <row r="67" spans="2:22" ht="20.100000000000001" customHeight="1" x14ac:dyDescent="0.25">
      <c r="B67" s="10" t="s">
        <v>42</v>
      </c>
      <c r="C67" s="19">
        <f>SUM(C65:C66)</f>
        <v>1300000</v>
      </c>
      <c r="D67" s="56">
        <f t="shared" ref="D67" si="21">SUM(D65:D66)</f>
        <v>1710103.5125</v>
      </c>
      <c r="E67" s="56">
        <f t="shared" ref="E67:F67" si="22">SUM(E65:E66)</f>
        <v>2128686.0724999998</v>
      </c>
      <c r="F67" s="56">
        <f t="shared" si="22"/>
        <v>3084995.8224999998</v>
      </c>
    </row>
    <row r="68" spans="2:22" ht="20.100000000000001" customHeight="1" x14ac:dyDescent="0.25">
      <c r="B68" s="23" t="s">
        <v>43</v>
      </c>
      <c r="C68" s="24">
        <f>C63+C67</f>
        <v>4400000</v>
      </c>
      <c r="D68" s="59">
        <f t="shared" ref="D68" si="23">D63+D67</f>
        <v>4517701.0125000002</v>
      </c>
      <c r="E68" s="59">
        <f t="shared" ref="E68:F68" si="24">E63+E67</f>
        <v>5896230.0724999998</v>
      </c>
      <c r="F68" s="59">
        <f t="shared" si="24"/>
        <v>6609615.8224999998</v>
      </c>
      <c r="V68" s="53"/>
    </row>
    <row r="69" spans="2:22" ht="20.100000000000001" customHeight="1" x14ac:dyDescent="0.25">
      <c r="B69" s="23" t="s">
        <v>63</v>
      </c>
      <c r="C69" s="24">
        <f>C57-C68</f>
        <v>0</v>
      </c>
      <c r="D69" s="59">
        <f t="shared" ref="D69" si="25">D57-D68</f>
        <v>0</v>
      </c>
      <c r="E69" s="59">
        <f t="shared" ref="E69:F69" si="26">E57-E68</f>
        <v>0</v>
      </c>
      <c r="F69" s="59">
        <f t="shared" si="26"/>
        <v>0</v>
      </c>
    </row>
    <row r="71" spans="2:22" ht="20.100000000000001" customHeight="1" x14ac:dyDescent="0.25">
      <c r="B71" s="54" t="s">
        <v>79</v>
      </c>
      <c r="C71" s="54"/>
      <c r="D71" s="54"/>
      <c r="E71" s="54"/>
    </row>
    <row r="73" spans="2:22" ht="20.100000000000001" customHeight="1" x14ac:dyDescent="0.25">
      <c r="B73" s="41" t="s">
        <v>49</v>
      </c>
      <c r="C73" s="42"/>
      <c r="D73" s="42"/>
      <c r="E73" s="43"/>
    </row>
    <row r="74" spans="2:22" ht="20.100000000000001" customHeight="1" x14ac:dyDescent="0.25">
      <c r="B74" s="8" t="s">
        <v>24</v>
      </c>
      <c r="C74" s="2">
        <v>2022</v>
      </c>
      <c r="D74" s="2">
        <v>2023</v>
      </c>
      <c r="E74" s="2">
        <v>2024</v>
      </c>
    </row>
    <row r="75" spans="2:22" ht="20.100000000000001" customHeight="1" x14ac:dyDescent="0.25">
      <c r="B75" s="8" t="s">
        <v>23</v>
      </c>
      <c r="C75" s="19">
        <f>C29</f>
        <v>410103.51250000001</v>
      </c>
      <c r="D75" s="19">
        <f>D29</f>
        <v>418582.56000000006</v>
      </c>
      <c r="E75" s="19">
        <f>E29</f>
        <v>956309.74999999977</v>
      </c>
    </row>
    <row r="76" spans="2:22" ht="20.100000000000001" customHeight="1" x14ac:dyDescent="0.25">
      <c r="B76" s="44" t="s">
        <v>50</v>
      </c>
      <c r="C76" s="45"/>
      <c r="D76" s="45"/>
      <c r="E76" s="46"/>
    </row>
    <row r="77" spans="2:22" ht="20.100000000000001" customHeight="1" x14ac:dyDescent="0.25">
      <c r="B77" s="8" t="s">
        <v>10</v>
      </c>
      <c r="C77" s="19">
        <f>C44</f>
        <v>27214.285714285714</v>
      </c>
      <c r="D77" s="19">
        <f>D44</f>
        <v>54214.28571428571</v>
      </c>
      <c r="E77" s="19">
        <f>E44</f>
        <v>88214.28571428571</v>
      </c>
    </row>
    <row r="78" spans="2:22" ht="20.100000000000001" customHeight="1" x14ac:dyDescent="0.25">
      <c r="B78" s="8" t="s">
        <v>51</v>
      </c>
      <c r="C78" s="60">
        <f>C52-D52</f>
        <v>-16710</v>
      </c>
      <c r="D78" s="60">
        <f>D52-E52</f>
        <v>-33306</v>
      </c>
      <c r="E78" s="60">
        <f>E52-F52</f>
        <v>-256634</v>
      </c>
    </row>
    <row r="79" spans="2:22" ht="20.100000000000001" customHeight="1" x14ac:dyDescent="0.25">
      <c r="B79" s="8" t="s">
        <v>52</v>
      </c>
      <c r="C79" s="60">
        <f>D59-C59</f>
        <v>95887.5</v>
      </c>
      <c r="D79" s="60">
        <f>E59-D59</f>
        <v>41632.5</v>
      </c>
      <c r="E79" s="60">
        <f>F59-E59</f>
        <v>214130</v>
      </c>
    </row>
    <row r="80" spans="2:22" ht="20.100000000000001" customHeight="1" x14ac:dyDescent="0.25">
      <c r="B80" s="8" t="s">
        <v>71</v>
      </c>
      <c r="C80" s="60">
        <f>D60-C60</f>
        <v>111710</v>
      </c>
      <c r="D80" s="60">
        <f>E60-D60</f>
        <v>118314</v>
      </c>
      <c r="E80" s="60">
        <f>F60-E60</f>
        <v>512946</v>
      </c>
    </row>
    <row r="81" spans="2:5" ht="20.100000000000001" customHeight="1" x14ac:dyDescent="0.25">
      <c r="B81" s="8" t="s">
        <v>53</v>
      </c>
      <c r="C81" s="60">
        <f>SUM(C77:C80,C75)</f>
        <v>628205.29821428575</v>
      </c>
      <c r="D81" s="60">
        <f t="shared" ref="D81:E81" si="27">SUM(D77:D80,D75)</f>
        <v>599437.34571428574</v>
      </c>
      <c r="E81" s="60">
        <f t="shared" si="27"/>
        <v>1514966.0357142854</v>
      </c>
    </row>
    <row r="82" spans="2:5" ht="20.100000000000001" customHeight="1" x14ac:dyDescent="0.25">
      <c r="B82" s="44" t="s">
        <v>54</v>
      </c>
      <c r="C82" s="45"/>
      <c r="D82" s="45"/>
      <c r="E82" s="46"/>
    </row>
    <row r="83" spans="2:5" ht="20.100000000000001" customHeight="1" x14ac:dyDescent="0.25">
      <c r="B83" s="8" t="s">
        <v>66</v>
      </c>
      <c r="C83" s="19">
        <f>C39</f>
        <v>144000</v>
      </c>
      <c r="D83" s="19">
        <f>D39</f>
        <v>108000</v>
      </c>
      <c r="E83" s="19">
        <f>E39</f>
        <v>143000</v>
      </c>
    </row>
    <row r="84" spans="2:5" ht="20.100000000000001" customHeight="1" x14ac:dyDescent="0.25">
      <c r="B84" s="8" t="s">
        <v>55</v>
      </c>
      <c r="C84" s="60">
        <f>C81-C83</f>
        <v>484205.29821428575</v>
      </c>
      <c r="D84" s="60">
        <f t="shared" ref="D84:E84" si="28">D81-D83</f>
        <v>491437.34571428574</v>
      </c>
      <c r="E84" s="60">
        <f t="shared" si="28"/>
        <v>1371966.0357142854</v>
      </c>
    </row>
    <row r="85" spans="2:5" ht="20.100000000000001" customHeight="1" x14ac:dyDescent="0.25">
      <c r="B85" s="44" t="s">
        <v>56</v>
      </c>
      <c r="C85" s="45"/>
      <c r="D85" s="45"/>
      <c r="E85" s="46"/>
    </row>
    <row r="86" spans="2:5" ht="20.100000000000001" customHeight="1" x14ac:dyDescent="0.25">
      <c r="B86" s="8" t="s">
        <v>57</v>
      </c>
      <c r="C86" s="19">
        <f>-I55</f>
        <v>-500000</v>
      </c>
      <c r="D86" s="19">
        <f>-J55</f>
        <v>-850000</v>
      </c>
      <c r="E86" s="19">
        <f>-K55</f>
        <v>-970000</v>
      </c>
    </row>
    <row r="87" spans="2:5" ht="20.100000000000001" customHeight="1" x14ac:dyDescent="0.25">
      <c r="B87" s="8" t="s">
        <v>58</v>
      </c>
      <c r="C87" s="19">
        <f>I54</f>
        <v>0</v>
      </c>
      <c r="D87" s="19">
        <f>J54</f>
        <v>1650000</v>
      </c>
      <c r="E87" s="19">
        <f>K54</f>
        <v>0</v>
      </c>
    </row>
    <row r="88" spans="2:5" ht="20.100000000000001" customHeight="1" x14ac:dyDescent="0.25">
      <c r="B88" s="8" t="s">
        <v>59</v>
      </c>
      <c r="C88" s="60">
        <f>SUM(C86:C87)</f>
        <v>-500000</v>
      </c>
      <c r="D88" s="60">
        <f t="shared" ref="D88:E88" si="29">SUM(D86:D87)</f>
        <v>800000</v>
      </c>
      <c r="E88" s="60">
        <f t="shared" si="29"/>
        <v>-970000</v>
      </c>
    </row>
    <row r="89" spans="2:5" ht="20.100000000000001" customHeight="1" x14ac:dyDescent="0.25">
      <c r="B89" s="23" t="s">
        <v>60</v>
      </c>
      <c r="C89" s="24">
        <f>C84+C88</f>
        <v>-15794.701785714249</v>
      </c>
      <c r="D89" s="24">
        <f t="shared" ref="D89:E89" si="30">D84+D88</f>
        <v>1291437.3457142857</v>
      </c>
      <c r="E89" s="24">
        <f t="shared" si="30"/>
        <v>401966.03571428545</v>
      </c>
    </row>
  </sheetData>
  <mergeCells count="22">
    <mergeCell ref="B73:E73"/>
    <mergeCell ref="B82:E82"/>
    <mergeCell ref="B85:E85"/>
    <mergeCell ref="B19:E19"/>
    <mergeCell ref="B76:E76"/>
    <mergeCell ref="B58:F58"/>
    <mergeCell ref="B64:F64"/>
    <mergeCell ref="B50:F50"/>
    <mergeCell ref="B33:E33"/>
    <mergeCell ref="B46:K46"/>
    <mergeCell ref="G33:H33"/>
    <mergeCell ref="B48:F48"/>
    <mergeCell ref="H48:K48"/>
    <mergeCell ref="G17:J17"/>
    <mergeCell ref="B13:E13"/>
    <mergeCell ref="G13:J13"/>
    <mergeCell ref="B2:K2"/>
    <mergeCell ref="B6:E6"/>
    <mergeCell ref="B8:E8"/>
    <mergeCell ref="G6:J6"/>
    <mergeCell ref="G8:J8"/>
    <mergeCell ref="B4:J4"/>
  </mergeCells>
  <pageMargins left="0.7" right="0.7" top="0.75" bottom="0.75" header="0.3" footer="0.3"/>
  <pageSetup scale="66" fitToHeight="0" orientation="landscape" r:id="rId1"/>
  <ignoredErrors>
    <ignoredError sqref="C28:E28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Rafi</dc:creator>
  <cp:lastModifiedBy>Rafiul Haq</cp:lastModifiedBy>
  <cp:lastPrinted>2022-08-30T13:37:15Z</cp:lastPrinted>
  <dcterms:created xsi:type="dcterms:W3CDTF">2015-06-05T18:17:20Z</dcterms:created>
  <dcterms:modified xsi:type="dcterms:W3CDTF">2022-09-21T05:52:39Z</dcterms:modified>
</cp:coreProperties>
</file>